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6 Land Analysis Reports\"/>
    </mc:Choice>
  </mc:AlternateContent>
  <xr:revisionPtr revIDLastSave="0" documentId="13_ncr:1_{1A8A6C47-737B-4307-BA97-DDCABCD9A781}" xr6:coauthVersionLast="47" xr6:coauthVersionMax="47" xr10:uidLastSave="{00000000-0000-0000-0000-000000000000}"/>
  <bookViews>
    <workbookView xWindow="28680" yWindow="-120" windowWidth="29040" windowHeight="15720" xr2:uid="{5F08F88A-0081-42AF-9BAF-E2B24462C6B5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2" l="1"/>
  <c r="I8" i="2" s="1"/>
  <c r="K2" i="2"/>
  <c r="Q2" i="2" s="1"/>
  <c r="I3" i="2"/>
  <c r="K3" i="2"/>
  <c r="Q3" i="2"/>
  <c r="R3" i="2"/>
  <c r="S3" i="2"/>
  <c r="I4" i="2"/>
  <c r="K4" i="2"/>
  <c r="S4" i="2" s="1"/>
  <c r="Q4" i="2"/>
  <c r="R4" i="2"/>
  <c r="I5" i="2"/>
  <c r="K5" i="2"/>
  <c r="Q5" i="2"/>
  <c r="R5" i="2"/>
  <c r="S5" i="2"/>
  <c r="D6" i="2"/>
  <c r="G6" i="2"/>
  <c r="H6" i="2"/>
  <c r="I7" i="2" s="1"/>
  <c r="J6" i="2"/>
  <c r="L6" i="2"/>
  <c r="M6" i="2"/>
  <c r="O6" i="2"/>
  <c r="P6" i="2"/>
  <c r="K6" i="2" l="1"/>
  <c r="S2" i="2"/>
  <c r="R2" i="2"/>
  <c r="M8" i="2" l="1"/>
  <c r="P8" i="2"/>
  <c r="S8" i="2"/>
</calcChain>
</file>

<file path=xl/sharedStrings.xml><?xml version="1.0" encoding="utf-8"?>
<sst xmlns="http://schemas.openxmlformats.org/spreadsheetml/2006/main" count="94" uniqueCount="73">
  <si>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</si>
  <si>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</si>
  <si>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</si>
  <si>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</si>
  <si>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</si>
  <si>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</si>
  <si>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</si>
  <si>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</si>
  <si>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</si>
  <si>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</si>
  <si>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</si>
  <si>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</si>
  <si>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</si>
  <si>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</si>
  <si>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</si>
  <si>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</si>
  <si>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</si>
  <si>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</si>
  <si>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</si>
  <si>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</si>
  <si>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</si>
  <si>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</si>
  <si>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</si>
  <si>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</si>
  <si>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</si>
  <si>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</si>
  <si>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</si>
  <si>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</si>
  <si>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</si>
  <si>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</si>
  <si>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</si>
  <si>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</si>
  <si>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</si>
  <si>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</si>
  <si>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</si>
  <si>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</si>
  <si>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</si>
  <si>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</si>
  <si>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</si>
  <si>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</si>
  <si>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</si>
  <si>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</si>
  <si>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</si>
  <si>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</si>
  <si>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003-009-008-1800</t>
  </si>
  <si>
    <t>23302 CO RD 407</t>
  </si>
  <si>
    <t>WD</t>
  </si>
  <si>
    <t>03-ARM'S LENGTH</t>
  </si>
  <si>
    <t>4100</t>
  </si>
  <si>
    <t>L240/P863</t>
  </si>
  <si>
    <t>4300 TAHQUAMENON &amp; OTH RIVERS</t>
  </si>
  <si>
    <t>NOT INSPECTED</t>
  </si>
  <si>
    <t>401</t>
  </si>
  <si>
    <t>A- POOR F/F</t>
  </si>
  <si>
    <t>003-009-025-0200</t>
  </si>
  <si>
    <t>13439 N CHESBROUGH LAKE RD</t>
  </si>
  <si>
    <t>QC</t>
  </si>
  <si>
    <t>L240/P201</t>
  </si>
  <si>
    <t>003-010-016-0400</t>
  </si>
  <si>
    <t>21304 CCI RD</t>
  </si>
  <si>
    <t>L234/P675</t>
  </si>
  <si>
    <t>003-014-012-0450</t>
  </si>
  <si>
    <t>29832 HARRISON TR</t>
  </si>
  <si>
    <t>L234/P547</t>
  </si>
  <si>
    <t>C- BETTER FF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</si>
  <si>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</si>
  <si>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</si>
  <si>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</si>
  <si>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</si>
  <si>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</si>
  <si>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</si>
  <si>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</si>
  <si>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2026 River-Creek Analysis.  2026 rate is $1,740 per acre.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</si>
</sst>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A4333-663C-46DE-B38E-CD9A010D5D3A}">
  <dimension ref="A1:BL9"/>
  <sheetViews>
    <sheetView tabSelected="1" workbookViewId="0">
      <selection activeCell="A10" sqref="A10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4" customWidth="1"/>
    <col min="4" max="4" width="17.7109375" style="14" customWidth="1"/>
    <col min="5" max="5" width="8.7109375" customWidth="1"/>
    <col min="6" max="6" width="49.7109375" customWidth="1"/>
    <col min="7" max="8" width="17.7109375" style="14" customWidth="1"/>
    <col min="9" max="9" width="18.7109375" style="19" customWidth="1"/>
    <col min="10" max="10" width="17.7109375" style="14" customWidth="1"/>
    <col min="11" max="11" width="18.7109375" style="14" customWidth="1"/>
    <col min="12" max="12" width="20.7109375" style="14" customWidth="1"/>
    <col min="13" max="13" width="17.7109375" style="29" customWidth="1"/>
    <col min="14" max="14" width="10.7109375" style="33" customWidth="1"/>
    <col min="15" max="15" width="14.7109375" style="38" customWidth="1"/>
    <col min="16" max="16" width="16.7109375" style="38" customWidth="1"/>
    <col min="17" max="17" width="15.7109375" style="14" customWidth="1"/>
    <col min="18" max="18" width="17.7109375" style="14" customWidth="1"/>
    <col min="19" max="19" width="17.7109375" style="43" customWidth="1"/>
    <col min="20" max="20" width="17.7109375" style="38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6" width="20.7109375" customWidth="1"/>
    <col min="37" max="37" width="21.7109375" customWidth="1"/>
    <col min="38" max="42" width="20.7109375" customWidth="1"/>
    <col min="43" max="43" width="21.7109375" customWidth="1"/>
    <col min="44" max="44" width="20.7109375" customWidth="1"/>
  </cols>
  <sheetData>
    <row r="1" spans="1:64" x14ac:dyDescent="0.25">
      <c r="A1" s="1" t="s">
        <v>0</v>
      </c>
      <c r="B1" s="1" t="s">
        <v>1</v>
      </c>
      <c r="C1" s="23" t="s">
        <v>2</v>
      </c>
      <c r="D1" s="13" t="s">
        <v>3</v>
      </c>
      <c r="E1" s="1" t="s">
        <v>4</v>
      </c>
      <c r="F1" s="1" t="s">
        <v>5</v>
      </c>
      <c r="G1" s="13" t="s">
        <v>6</v>
      </c>
      <c r="H1" s="13" t="s">
        <v>7</v>
      </c>
      <c r="I1" s="18" t="s">
        <v>8</v>
      </c>
      <c r="J1" s="13" t="s">
        <v>9</v>
      </c>
      <c r="K1" s="13" t="s">
        <v>10</v>
      </c>
      <c r="L1" s="13" t="s">
        <v>11</v>
      </c>
      <c r="M1" s="28" t="s">
        <v>12</v>
      </c>
      <c r="N1" s="32" t="s">
        <v>13</v>
      </c>
      <c r="O1" s="37" t="s">
        <v>14</v>
      </c>
      <c r="P1" s="37" t="s">
        <v>15</v>
      </c>
      <c r="Q1" s="13" t="s">
        <v>16</v>
      </c>
      <c r="R1" s="13" t="s">
        <v>17</v>
      </c>
      <c r="S1" s="42" t="s">
        <v>18</v>
      </c>
      <c r="T1" s="37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44</v>
      </c>
      <c r="B2" t="s">
        <v>45</v>
      </c>
      <c r="C2" s="24">
        <v>45645</v>
      </c>
      <c r="D2" s="14">
        <v>302000</v>
      </c>
      <c r="E2" t="s">
        <v>46</v>
      </c>
      <c r="F2" t="s">
        <v>47</v>
      </c>
      <c r="G2" s="14">
        <v>302000</v>
      </c>
      <c r="H2" s="14">
        <v>108000</v>
      </c>
      <c r="I2" s="19">
        <f>H2/G2*100</f>
        <v>35.76158940397351</v>
      </c>
      <c r="J2" s="14">
        <v>204149</v>
      </c>
      <c r="K2" s="14">
        <f>G2-162520</f>
        <v>139480</v>
      </c>
      <c r="L2" s="14">
        <v>41629</v>
      </c>
      <c r="M2" s="29">
        <v>1320</v>
      </c>
      <c r="N2" s="33">
        <v>0</v>
      </c>
      <c r="O2" s="38">
        <v>16.738</v>
      </c>
      <c r="P2" s="38">
        <v>16.738</v>
      </c>
      <c r="Q2" s="14">
        <f>K2/M2</f>
        <v>105.66666666666667</v>
      </c>
      <c r="R2" s="14">
        <f>K2/O2</f>
        <v>8333.1341856852669</v>
      </c>
      <c r="S2" s="43">
        <f>K2/O2/43560</f>
        <v>0.19130243768790786</v>
      </c>
      <c r="T2" s="38">
        <v>1320</v>
      </c>
      <c r="U2" s="5" t="s">
        <v>48</v>
      </c>
      <c r="V2" t="s">
        <v>49</v>
      </c>
      <c r="X2" t="s">
        <v>50</v>
      </c>
      <c r="Y2">
        <v>0</v>
      </c>
      <c r="Z2">
        <v>1</v>
      </c>
      <c r="AA2" t="s">
        <v>51</v>
      </c>
      <c r="AC2" s="6" t="s">
        <v>52</v>
      </c>
      <c r="AE2" t="s">
        <v>53</v>
      </c>
      <c r="AL2" s="2"/>
      <c r="BC2" s="2"/>
      <c r="BE2" s="2"/>
    </row>
    <row r="3" spans="1:64" x14ac:dyDescent="0.25">
      <c r="A3" t="s">
        <v>54</v>
      </c>
      <c r="B3" t="s">
        <v>55</v>
      </c>
      <c r="C3" s="24">
        <v>45425</v>
      </c>
      <c r="D3" s="14">
        <v>25000</v>
      </c>
      <c r="E3" t="s">
        <v>56</v>
      </c>
      <c r="F3" t="s">
        <v>47</v>
      </c>
      <c r="G3" s="14">
        <v>25000</v>
      </c>
      <c r="H3" s="14">
        <v>26400</v>
      </c>
      <c r="I3" s="19">
        <f>H3/G3*100</f>
        <v>105.60000000000001</v>
      </c>
      <c r="J3" s="14">
        <v>50438</v>
      </c>
      <c r="K3" s="14">
        <f>G3-6638</f>
        <v>18362</v>
      </c>
      <c r="L3" s="14">
        <v>43800</v>
      </c>
      <c r="M3" s="29">
        <v>1320</v>
      </c>
      <c r="N3" s="33">
        <v>0</v>
      </c>
      <c r="O3" s="38">
        <v>40</v>
      </c>
      <c r="P3" s="38">
        <v>40</v>
      </c>
      <c r="Q3" s="14">
        <f>K3/M3</f>
        <v>13.91060606060606</v>
      </c>
      <c r="R3" s="14">
        <f>K3/O3</f>
        <v>459.05</v>
      </c>
      <c r="S3" s="43">
        <f>K3/O3/43560</f>
        <v>1.0538337924701562E-2</v>
      </c>
      <c r="T3" s="38">
        <v>1320</v>
      </c>
      <c r="U3" s="5" t="s">
        <v>48</v>
      </c>
      <c r="V3" t="s">
        <v>57</v>
      </c>
      <c r="X3" t="s">
        <v>50</v>
      </c>
      <c r="Y3">
        <v>0</v>
      </c>
      <c r="Z3">
        <v>0</v>
      </c>
      <c r="AA3" t="s">
        <v>51</v>
      </c>
      <c r="AC3" s="6" t="s">
        <v>52</v>
      </c>
      <c r="AD3" t="s">
        <v>53</v>
      </c>
    </row>
    <row r="4" spans="1:64" x14ac:dyDescent="0.25">
      <c r="A4" t="s">
        <v>58</v>
      </c>
      <c r="B4" t="s">
        <v>59</v>
      </c>
      <c r="C4" s="24">
        <v>45147</v>
      </c>
      <c r="D4" s="14">
        <v>80000</v>
      </c>
      <c r="E4" t="s">
        <v>46</v>
      </c>
      <c r="F4" t="s">
        <v>47</v>
      </c>
      <c r="G4" s="14">
        <v>80000</v>
      </c>
      <c r="H4" s="14">
        <v>82500</v>
      </c>
      <c r="I4" s="19">
        <f>H4/G4*100</f>
        <v>103.125</v>
      </c>
      <c r="J4" s="14">
        <v>197419</v>
      </c>
      <c r="K4" s="14">
        <f>G4-65579</f>
        <v>14421</v>
      </c>
      <c r="L4" s="14">
        <v>131840</v>
      </c>
      <c r="M4" s="29">
        <v>2000</v>
      </c>
      <c r="N4" s="33">
        <v>0</v>
      </c>
      <c r="O4" s="38">
        <v>80</v>
      </c>
      <c r="P4" s="38">
        <v>80</v>
      </c>
      <c r="Q4" s="14">
        <f>K4/M4</f>
        <v>7.2104999999999997</v>
      </c>
      <c r="R4" s="14">
        <f>K4/O4</f>
        <v>180.26249999999999</v>
      </c>
      <c r="S4" s="43">
        <f>K4/O4/43560</f>
        <v>4.1382575757575755E-3</v>
      </c>
      <c r="T4" s="38">
        <v>2000</v>
      </c>
      <c r="U4" s="5" t="s">
        <v>48</v>
      </c>
      <c r="V4" t="s">
        <v>60</v>
      </c>
      <c r="X4" t="s">
        <v>50</v>
      </c>
      <c r="Y4">
        <v>0</v>
      </c>
      <c r="Z4">
        <v>0</v>
      </c>
      <c r="AA4" t="s">
        <v>51</v>
      </c>
      <c r="AC4" s="6" t="s">
        <v>52</v>
      </c>
      <c r="AD4" t="s">
        <v>53</v>
      </c>
    </row>
    <row r="5" spans="1:64" ht="15.75" thickBot="1" x14ac:dyDescent="0.3">
      <c r="A5" t="s">
        <v>61</v>
      </c>
      <c r="B5" t="s">
        <v>62</v>
      </c>
      <c r="C5" s="24">
        <v>45147</v>
      </c>
      <c r="D5" s="14">
        <v>115000</v>
      </c>
      <c r="E5" t="s">
        <v>46</v>
      </c>
      <c r="F5" t="s">
        <v>47</v>
      </c>
      <c r="G5" s="14">
        <v>115000</v>
      </c>
      <c r="H5" s="14">
        <v>29900</v>
      </c>
      <c r="I5" s="19">
        <f>H5/G5*100</f>
        <v>26</v>
      </c>
      <c r="J5" s="14">
        <v>56845</v>
      </c>
      <c r="K5" s="14">
        <f>G5-31845</f>
        <v>83155</v>
      </c>
      <c r="L5" s="14">
        <v>25000</v>
      </c>
      <c r="M5" s="29">
        <v>300</v>
      </c>
      <c r="N5" s="33">
        <v>0</v>
      </c>
      <c r="O5" s="38">
        <v>10</v>
      </c>
      <c r="P5" s="38">
        <v>10</v>
      </c>
      <c r="Q5" s="14">
        <f>K5/M5</f>
        <v>277.18333333333334</v>
      </c>
      <c r="R5" s="14">
        <f>K5/O5</f>
        <v>8315.5</v>
      </c>
      <c r="S5" s="43">
        <f>K5/O5/43560</f>
        <v>0.19089761248852158</v>
      </c>
      <c r="T5" s="38">
        <v>300</v>
      </c>
      <c r="U5" s="5" t="s">
        <v>48</v>
      </c>
      <c r="V5" t="s">
        <v>63</v>
      </c>
      <c r="X5" t="s">
        <v>50</v>
      </c>
      <c r="Y5">
        <v>0</v>
      </c>
      <c r="Z5">
        <v>0</v>
      </c>
      <c r="AA5" t="s">
        <v>51</v>
      </c>
      <c r="AC5" s="6" t="s">
        <v>52</v>
      </c>
      <c r="AD5" t="s">
        <v>64</v>
      </c>
    </row>
    <row r="6" spans="1:64" ht="15.75" thickTop="1" x14ac:dyDescent="0.25">
      <c r="A6" s="7"/>
      <c r="B6" s="7"/>
      <c r="C6" s="25" t="s">
        <v>65</v>
      </c>
      <c r="D6" s="15">
        <f>+SUM(D2:D5)</f>
        <v>522000</v>
      </c>
      <c r="E6" s="7"/>
      <c r="F6" s="7"/>
      <c r="G6" s="15">
        <f>+SUM(G2:G5)</f>
        <v>522000</v>
      </c>
      <c r="H6" s="15">
        <f>+SUM(H2:H5)</f>
        <v>246800</v>
      </c>
      <c r="I6" s="20"/>
      <c r="J6" s="15">
        <f>+SUM(J2:J5)</f>
        <v>508851</v>
      </c>
      <c r="K6" s="15">
        <f>+SUM(K2:K5)</f>
        <v>255418</v>
      </c>
      <c r="L6" s="15">
        <f>+SUM(L2:L5)</f>
        <v>242269</v>
      </c>
      <c r="M6" s="30">
        <f>+SUM(M2:M5)</f>
        <v>4940</v>
      </c>
      <c r="N6" s="34"/>
      <c r="O6" s="39">
        <f>+SUM(O2:O5)</f>
        <v>146.738</v>
      </c>
      <c r="P6" s="39">
        <f>+SUM(P2:P5)</f>
        <v>146.738</v>
      </c>
      <c r="Q6" s="15"/>
      <c r="R6" s="15"/>
      <c r="S6" s="44"/>
      <c r="T6" s="39"/>
      <c r="U6" s="8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</row>
    <row r="7" spans="1:64" x14ac:dyDescent="0.25">
      <c r="A7" s="9"/>
      <c r="B7" s="9"/>
      <c r="C7" s="26"/>
      <c r="D7" s="16"/>
      <c r="E7" s="9"/>
      <c r="F7" s="9"/>
      <c r="G7" s="16"/>
      <c r="H7" s="16" t="s">
        <v>66</v>
      </c>
      <c r="I7" s="21">
        <f>H6/G6*100</f>
        <v>47.279693486590041</v>
      </c>
      <c r="J7" s="16"/>
      <c r="K7" s="16"/>
      <c r="L7" s="16" t="s">
        <v>67</v>
      </c>
      <c r="M7" s="31"/>
      <c r="N7" s="35"/>
      <c r="O7" s="40" t="s">
        <v>67</v>
      </c>
      <c r="P7" s="40"/>
      <c r="Q7" s="16"/>
      <c r="R7" s="16" t="s">
        <v>67</v>
      </c>
      <c r="S7" s="45"/>
      <c r="T7" s="40"/>
      <c r="U7" s="10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</row>
    <row r="8" spans="1:64" x14ac:dyDescent="0.25">
      <c r="A8" s="11"/>
      <c r="B8" s="11"/>
      <c r="C8" s="27"/>
      <c r="D8" s="17"/>
      <c r="E8" s="11"/>
      <c r="F8" s="11"/>
      <c r="G8" s="17"/>
      <c r="H8" s="17" t="s">
        <v>68</v>
      </c>
      <c r="I8" s="22">
        <f>STDEV(I2:I5)</f>
        <v>42.623421338703565</v>
      </c>
      <c r="J8" s="17"/>
      <c r="K8" s="17"/>
      <c r="L8" s="17" t="s">
        <v>69</v>
      </c>
      <c r="M8" s="47">
        <f>K6/M6</f>
        <v>51.704048582995952</v>
      </c>
      <c r="N8" s="36"/>
      <c r="O8" s="41" t="s">
        <v>70</v>
      </c>
      <c r="P8" s="41">
        <f>K6/O6</f>
        <v>1740.6397797434884</v>
      </c>
      <c r="Q8" s="17"/>
      <c r="R8" s="17" t="s">
        <v>71</v>
      </c>
      <c r="S8" s="46">
        <f>K6/O6/43560</f>
        <v>3.9959590903202211E-2</v>
      </c>
      <c r="T8" s="41"/>
      <c r="U8" s="12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</row>
    <row r="9" spans="1:64" x14ac:dyDescent="0.25">
      <c r="A9" t="s">
        <v>72</v>
      </c>
    </row>
  </sheetData>
  <conditionalFormatting sqref="A2:AR5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F4D0C-7CCD-412E-B161-DCCD334E0F6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2026-02-11T01:13:52Z</dcterms:created>
  <dcterms:modified xsi:type="dcterms:W3CDTF">2026-02-11T01:29:55Z</dcterms:modified>
</cp:coreProperties>
</file>